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December 2023\"/>
    </mc:Choice>
  </mc:AlternateContent>
  <xr:revisionPtr revIDLastSave="0" documentId="13_ncr:1_{6AE53F36-6938-4D94-9FFB-5E20C03DFF1B}" xr6:coauthVersionLast="47" xr6:coauthVersionMax="47" xr10:uidLastSave="{00000000-0000-0000-0000-000000000000}"/>
  <bookViews>
    <workbookView xWindow="28680" yWindow="-120" windowWidth="29040" windowHeight="15720" xr2:uid="{4B3AF2E3-8A3C-4500-8F9C-CED2985CF0D0}"/>
  </bookViews>
  <sheets>
    <sheet name="MSFs" sheetId="1" r:id="rId1"/>
  </sheets>
  <definedNames>
    <definedName name="_xlnm.Print_Area" localSheetId="0">MSFs!$A$1:$P$15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1" l="1"/>
  <c r="F14" i="1"/>
  <c r="L12" i="1"/>
  <c r="F11" i="1"/>
  <c r="F10" i="1"/>
  <c r="F9" i="1"/>
  <c r="L8" i="1"/>
  <c r="F8" i="1"/>
  <c r="L7" i="1"/>
  <c r="F7" i="1"/>
  <c r="L6" i="1"/>
  <c r="F6" i="1"/>
  <c r="L5" i="1"/>
  <c r="F5" i="1"/>
  <c r="L4" i="1"/>
  <c r="L3" i="1"/>
  <c r="F3" i="1"/>
  <c r="L2" i="1"/>
  <c r="F2" i="1"/>
</calcChain>
</file>

<file path=xl/sharedStrings.xml><?xml version="1.0" encoding="utf-8"?>
<sst xmlns="http://schemas.openxmlformats.org/spreadsheetml/2006/main" count="103" uniqueCount="54">
  <si>
    <t>Type</t>
  </si>
  <si>
    <t>Company</t>
  </si>
  <si>
    <t>Local Unit of Government</t>
  </si>
  <si>
    <t>County</t>
  </si>
  <si>
    <t>Reported Actual Investment</t>
  </si>
  <si>
    <t>Projected Job Creation</t>
  </si>
  <si>
    <t xml:space="preserve">Projected Job
Retention </t>
  </si>
  <si>
    <t>Reported Avg Weekly Wage of Jobs Created</t>
  </si>
  <si>
    <t>% Change in Taxable Value (TV)</t>
  </si>
  <si>
    <t>% Change in SEV</t>
  </si>
  <si>
    <t>First Year Benefits Received</t>
  </si>
  <si>
    <t>Non-industry specific Zones</t>
  </si>
  <si>
    <t>City of Jackson</t>
  </si>
  <si>
    <t>Jackson</t>
  </si>
  <si>
    <t>Gaines Charter Township</t>
  </si>
  <si>
    <t>Kent</t>
  </si>
  <si>
    <t>Alpinist Endeavors LLC</t>
  </si>
  <si>
    <t>City of Walker</t>
  </si>
  <si>
    <t>Did Not Report</t>
  </si>
  <si>
    <t>City of Midland</t>
  </si>
  <si>
    <t>Midland</t>
  </si>
  <si>
    <t>City of Monroe, Frenchtown Township</t>
  </si>
  <si>
    <t>Monroe</t>
  </si>
  <si>
    <t>City of Greenville</t>
  </si>
  <si>
    <t>Montcalm</t>
  </si>
  <si>
    <t>Ypsilanti Charter Township</t>
  </si>
  <si>
    <t>Washtenaw</t>
  </si>
  <si>
    <t>Defined by type of investment rather than dollar amount</t>
  </si>
  <si>
    <t>City of Pontiac</t>
  </si>
  <si>
    <t>Oakland</t>
  </si>
  <si>
    <t>City of Romulus</t>
  </si>
  <si>
    <t>Wayne</t>
  </si>
  <si>
    <t>NextEnergy Center</t>
  </si>
  <si>
    <t>City of Detroit</t>
  </si>
  <si>
    <t>Ford Motor Company</t>
  </si>
  <si>
    <t>City of Fremont</t>
  </si>
  <si>
    <t>Newaygo</t>
  </si>
  <si>
    <t>Did Not Report - Company in Default</t>
  </si>
  <si>
    <t>Reported Current Jobs</t>
  </si>
  <si>
    <t>Required Investment</t>
  </si>
  <si>
    <t>Reported Jobs Transferred to Zone</t>
  </si>
  <si>
    <t>Reported Baseline Jobs at Designation</t>
  </si>
  <si>
    <t>Reported Actual Job Creation</t>
  </si>
  <si>
    <t>Dow Corning Corporation  7</t>
  </si>
  <si>
    <t xml:space="preserve">Eaton Aeroquip LLC </t>
  </si>
  <si>
    <t>Switch, Ltd.</t>
  </si>
  <si>
    <t>La-Z-Boy, Inc.</t>
  </si>
  <si>
    <t>American Center for Mobility and Willow Run Arsenal for Democracy Landholdings Limited Partnership</t>
  </si>
  <si>
    <t>Williams International, LLC</t>
  </si>
  <si>
    <t xml:space="preserve">Sakthi Auto Group USA </t>
  </si>
  <si>
    <t xml:space="preserve">XALT Energy MI, LLC </t>
  </si>
  <si>
    <t xml:space="preserve">Greenville Industrial Park - Northland Corporation (AGA Marvel) </t>
  </si>
  <si>
    <t>A123 Systems, LLC</t>
  </si>
  <si>
    <t>Gerber Products 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</si>
</sst>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#,##0.0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right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right" vertical="center" wrapText="1"/>
    </xf>
    <xf numFmtId="14" fontId="0" fillId="2" borderId="1" xfId="0" applyNumberForma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ADB97-1B13-49CA-83E5-EF424F65F9B5}">
  <sheetPr>
    <tabColor rgb="FF00B050"/>
    <pageSetUpPr fitToPage="1"/>
  </sheetPr>
  <dimension ref="A1:P15"/>
  <sheetViews>
    <sheetView showGridLines="0" tabSelected="1" zoomScale="90" zoomScaleNormal="90" workbookViewId="0">
      <selection activeCell="J7" sqref="J7"/>
    </sheetView>
  </sheetViews>
  <sheetFormatPr defaultRowHeight="15" x14ac:dyDescent="0.25"/>
  <cols>
    <col min="1" max="1" width="26.140625" bestFit="1" customWidth="1"/>
    <col min="2" max="2" width="34.85546875" bestFit="1" customWidth="1"/>
    <col min="3" max="3" width="20.85546875" bestFit="1" customWidth="1"/>
    <col min="4" max="4" width="11.42578125" bestFit="1" customWidth="1"/>
    <col min="5" max="5" width="13.5703125" bestFit="1" customWidth="1"/>
    <col min="6" max="6" width="15.42578125" bestFit="1" customWidth="1"/>
    <col min="7" max="8" width="15.42578125" style="15" bestFit="1" customWidth="1"/>
    <col min="9" max="9" width="16.5703125" style="15" bestFit="1" customWidth="1"/>
    <col min="10" max="10" width="15.42578125" style="15" bestFit="1" customWidth="1"/>
    <col min="11" max="11" width="18.28515625" style="15" bestFit="1" customWidth="1"/>
    <col min="12" max="12" width="15.42578125" style="15" bestFit="1" customWidth="1"/>
    <col min="13" max="13" width="15.85546875" style="15" bestFit="1" customWidth="1"/>
    <col min="14" max="14" width="17.85546875" style="15" bestFit="1" customWidth="1"/>
    <col min="15" max="15" width="15.5703125" style="15" bestFit="1" customWidth="1"/>
    <col min="16" max="16" width="9.28515625" bestFit="1" customWidth="1"/>
  </cols>
  <sheetData>
    <row r="1" spans="1:16" ht="76.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39</v>
      </c>
      <c r="F1" s="2" t="s">
        <v>4</v>
      </c>
      <c r="G1" s="2" t="s">
        <v>5</v>
      </c>
      <c r="H1" s="2" t="s">
        <v>6</v>
      </c>
      <c r="I1" s="2" t="s">
        <v>38</v>
      </c>
      <c r="J1" s="2" t="s">
        <v>40</v>
      </c>
      <c r="K1" s="2" t="s">
        <v>41</v>
      </c>
      <c r="L1" s="2" t="s">
        <v>42</v>
      </c>
      <c r="M1" s="2" t="s">
        <v>7</v>
      </c>
      <c r="N1" s="2" t="s">
        <v>8</v>
      </c>
      <c r="O1" s="2" t="s">
        <v>9</v>
      </c>
      <c r="P1" s="2" t="s">
        <v>10</v>
      </c>
    </row>
    <row r="2" spans="1:16" ht="17.25" customHeight="1" x14ac:dyDescent="0.25">
      <c r="A2" s="1" t="s">
        <v>11</v>
      </c>
      <c r="B2" s="1" t="s">
        <v>44</v>
      </c>
      <c r="C2" s="3" t="s">
        <v>12</v>
      </c>
      <c r="D2" s="3" t="s">
        <v>13</v>
      </c>
      <c r="E2" s="4">
        <v>0</v>
      </c>
      <c r="F2" s="4">
        <f>SUM(24696588+437429+1448940+1161652+3184069+1021758+1,688,617+1160217+1705096)</f>
        <v>34817055</v>
      </c>
      <c r="G2" s="11">
        <v>0</v>
      </c>
      <c r="H2" s="11">
        <v>348</v>
      </c>
      <c r="I2" s="11">
        <v>660</v>
      </c>
      <c r="J2" s="11">
        <v>0</v>
      </c>
      <c r="K2" s="11">
        <v>563</v>
      </c>
      <c r="L2" s="12">
        <f>I2-K2</f>
        <v>97</v>
      </c>
      <c r="M2" s="8">
        <v>0</v>
      </c>
      <c r="N2" s="13">
        <v>-64.17</v>
      </c>
      <c r="O2" s="13">
        <v>-40.28</v>
      </c>
      <c r="P2" s="6">
        <v>39083</v>
      </c>
    </row>
    <row r="3" spans="1:16" ht="33.75" customHeight="1" x14ac:dyDescent="0.25">
      <c r="A3" s="1" t="s">
        <v>11</v>
      </c>
      <c r="B3" s="1" t="s">
        <v>45</v>
      </c>
      <c r="C3" s="3" t="s">
        <v>14</v>
      </c>
      <c r="D3" s="3" t="s">
        <v>15</v>
      </c>
      <c r="E3" s="4">
        <v>151190000</v>
      </c>
      <c r="F3" s="4">
        <f>SUM(122540127+17541008+10410317+13225565+1921943+17621613+11928370+4,872,479+710,733)</f>
        <v>195191741</v>
      </c>
      <c r="G3" s="11">
        <v>103</v>
      </c>
      <c r="H3" s="11">
        <v>0</v>
      </c>
      <c r="I3" s="11">
        <v>43</v>
      </c>
      <c r="J3" s="11">
        <v>17</v>
      </c>
      <c r="K3" s="11">
        <v>0</v>
      </c>
      <c r="L3" s="12">
        <f>I3-J3-K3</f>
        <v>26</v>
      </c>
      <c r="M3" s="8">
        <v>729</v>
      </c>
      <c r="N3" s="13">
        <v>148.91999999999999</v>
      </c>
      <c r="O3" s="13">
        <v>180.19</v>
      </c>
      <c r="P3" s="6">
        <v>42736</v>
      </c>
    </row>
    <row r="4" spans="1:16" x14ac:dyDescent="0.25">
      <c r="A4" s="1" t="s">
        <v>11</v>
      </c>
      <c r="B4" s="1" t="s">
        <v>16</v>
      </c>
      <c r="C4" s="3" t="s">
        <v>17</v>
      </c>
      <c r="D4" s="3" t="s">
        <v>15</v>
      </c>
      <c r="E4" s="4">
        <v>0</v>
      </c>
      <c r="F4" s="4">
        <v>10500000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12">
        <f t="shared" ref="L4:L14" si="0">I4-J4-K4</f>
        <v>0</v>
      </c>
      <c r="M4" s="8">
        <v>0</v>
      </c>
      <c r="N4" s="13" t="s">
        <v>18</v>
      </c>
      <c r="O4" s="13" t="s">
        <v>18</v>
      </c>
      <c r="P4" s="6">
        <v>39083</v>
      </c>
    </row>
    <row r="5" spans="1:16" ht="17.25" x14ac:dyDescent="0.25">
      <c r="A5" s="1" t="s">
        <v>11</v>
      </c>
      <c r="B5" s="1" t="s">
        <v>50</v>
      </c>
      <c r="C5" s="3" t="s">
        <v>19</v>
      </c>
      <c r="D5" s="3" t="s">
        <v>20</v>
      </c>
      <c r="E5" s="4">
        <v>294000000</v>
      </c>
      <c r="F5" s="4">
        <f>SUM(377969737.78+173660+735190.96+1410655+2322225+5,444,0)</f>
        <v>382611917.73999995</v>
      </c>
      <c r="G5" s="11">
        <v>320</v>
      </c>
      <c r="H5" s="11">
        <v>0</v>
      </c>
      <c r="I5" s="11">
        <v>351</v>
      </c>
      <c r="J5" s="11">
        <v>203</v>
      </c>
      <c r="K5" s="11">
        <v>17</v>
      </c>
      <c r="L5" s="12">
        <f t="shared" si="0"/>
        <v>131</v>
      </c>
      <c r="M5" s="8">
        <v>1320</v>
      </c>
      <c r="N5" s="13">
        <v>23280.68</v>
      </c>
      <c r="O5" s="13">
        <v>23286.959999999999</v>
      </c>
      <c r="P5" s="6">
        <v>40544</v>
      </c>
    </row>
    <row r="6" spans="1:16" ht="17.25" x14ac:dyDescent="0.25">
      <c r="A6" s="1" t="s">
        <v>11</v>
      </c>
      <c r="B6" s="1" t="s">
        <v>43</v>
      </c>
      <c r="C6" s="3" t="s">
        <v>19</v>
      </c>
      <c r="D6" s="3" t="s">
        <v>20</v>
      </c>
      <c r="E6" s="4">
        <v>0</v>
      </c>
      <c r="F6" s="7">
        <f>SUM(61530579+248017+828178.65+869,746.3)</f>
        <v>62608389.949999996</v>
      </c>
      <c r="G6" s="11">
        <v>0</v>
      </c>
      <c r="H6" s="11">
        <v>0</v>
      </c>
      <c r="I6" s="14">
        <v>1140</v>
      </c>
      <c r="J6" s="11">
        <v>99</v>
      </c>
      <c r="K6" s="14">
        <v>1137</v>
      </c>
      <c r="L6" s="12">
        <f t="shared" si="0"/>
        <v>-96</v>
      </c>
      <c r="M6" s="8">
        <v>1850</v>
      </c>
      <c r="N6" s="13">
        <v>154.91999999999999</v>
      </c>
      <c r="O6" s="13">
        <v>156.59</v>
      </c>
      <c r="P6" s="6">
        <v>39083</v>
      </c>
    </row>
    <row r="7" spans="1:16" ht="42" customHeight="1" x14ac:dyDescent="0.25">
      <c r="A7" s="1" t="s">
        <v>11</v>
      </c>
      <c r="B7" s="1" t="s">
        <v>46</v>
      </c>
      <c r="C7" s="3" t="s">
        <v>21</v>
      </c>
      <c r="D7" s="3" t="s">
        <v>22</v>
      </c>
      <c r="E7" s="4">
        <v>45000000</v>
      </c>
      <c r="F7" s="7">
        <f>SUM(66918024+101756.4+23950+354800+31215+9,918,711)</f>
        <v>67431383.400000006</v>
      </c>
      <c r="G7" s="11">
        <v>50</v>
      </c>
      <c r="H7" s="11">
        <v>405</v>
      </c>
      <c r="I7" s="11">
        <v>575</v>
      </c>
      <c r="J7" s="11">
        <v>0</v>
      </c>
      <c r="K7" s="11">
        <v>405</v>
      </c>
      <c r="L7" s="12">
        <f t="shared" si="0"/>
        <v>170</v>
      </c>
      <c r="M7" s="8">
        <v>1288</v>
      </c>
      <c r="N7" s="13" t="s">
        <v>18</v>
      </c>
      <c r="O7" s="13" t="s">
        <v>18</v>
      </c>
      <c r="P7" s="6">
        <v>41640</v>
      </c>
    </row>
    <row r="8" spans="1:16" ht="32.25" x14ac:dyDescent="0.25">
      <c r="A8" s="1" t="s">
        <v>11</v>
      </c>
      <c r="B8" s="1" t="s">
        <v>51</v>
      </c>
      <c r="C8" s="3" t="s">
        <v>23</v>
      </c>
      <c r="D8" s="3" t="s">
        <v>24</v>
      </c>
      <c r="E8" s="5">
        <v>0</v>
      </c>
      <c r="F8" s="7">
        <f>SUM(204177061+388831+18251253+950597+9885979.86-7688558.4+26877+6533787.92)</f>
        <v>232525828.38</v>
      </c>
      <c r="G8" s="11">
        <v>0</v>
      </c>
      <c r="H8" s="11">
        <v>0</v>
      </c>
      <c r="I8" s="11">
        <v>635</v>
      </c>
      <c r="J8" s="11">
        <v>0</v>
      </c>
      <c r="K8" s="11">
        <v>133</v>
      </c>
      <c r="L8" s="12">
        <f t="shared" si="0"/>
        <v>502</v>
      </c>
      <c r="M8" s="8">
        <v>800</v>
      </c>
      <c r="N8" s="13">
        <v>181409.04</v>
      </c>
      <c r="O8" s="13">
        <v>85626.15</v>
      </c>
      <c r="P8" s="6">
        <v>39083</v>
      </c>
    </row>
    <row r="9" spans="1:16" ht="75" x14ac:dyDescent="0.25">
      <c r="A9" s="1" t="s">
        <v>11</v>
      </c>
      <c r="B9" s="1" t="s">
        <v>47</v>
      </c>
      <c r="C9" s="3" t="s">
        <v>25</v>
      </c>
      <c r="D9" s="3" t="s">
        <v>26</v>
      </c>
      <c r="E9" s="8" t="s">
        <v>27</v>
      </c>
      <c r="F9" s="4">
        <f>SUM(24101651.9+26870722.98+1427123.92+1056189.86+647745.59)</f>
        <v>54103434.25</v>
      </c>
      <c r="G9" s="12">
        <v>0</v>
      </c>
      <c r="H9" s="11">
        <v>0</v>
      </c>
      <c r="I9" s="11" t="s">
        <v>18</v>
      </c>
      <c r="J9" s="11">
        <v>0</v>
      </c>
      <c r="K9" s="11">
        <v>0</v>
      </c>
      <c r="L9" s="12" t="s">
        <v>18</v>
      </c>
      <c r="M9" s="8" t="s">
        <v>18</v>
      </c>
      <c r="N9" s="13" t="s">
        <v>18</v>
      </c>
      <c r="O9" s="13" t="s">
        <v>18</v>
      </c>
      <c r="P9" s="6">
        <v>42736</v>
      </c>
    </row>
    <row r="10" spans="1:16" ht="17.25" x14ac:dyDescent="0.25">
      <c r="A10" s="1" t="s">
        <v>11</v>
      </c>
      <c r="B10" s="1" t="s">
        <v>48</v>
      </c>
      <c r="C10" s="3" t="s">
        <v>28</v>
      </c>
      <c r="D10" s="3" t="s">
        <v>29</v>
      </c>
      <c r="E10" s="9">
        <v>344500000</v>
      </c>
      <c r="F10" s="4">
        <f>82076499+40144235+5117406+51446417</f>
        <v>178784557</v>
      </c>
      <c r="G10" s="12">
        <v>400</v>
      </c>
      <c r="H10" s="11">
        <v>0</v>
      </c>
      <c r="I10" s="11">
        <v>791</v>
      </c>
      <c r="J10" s="12">
        <v>355</v>
      </c>
      <c r="K10" s="11">
        <v>0</v>
      </c>
      <c r="L10" s="12">
        <v>436</v>
      </c>
      <c r="M10" s="8">
        <v>1180</v>
      </c>
      <c r="N10" s="13">
        <v>-1.6</v>
      </c>
      <c r="O10" s="13">
        <v>-29.82</v>
      </c>
      <c r="P10" s="6">
        <v>43101</v>
      </c>
    </row>
    <row r="11" spans="1:16" ht="15" customHeight="1" x14ac:dyDescent="0.25">
      <c r="A11" s="1" t="s">
        <v>11</v>
      </c>
      <c r="B11" s="1" t="s">
        <v>52</v>
      </c>
      <c r="C11" s="3" t="s">
        <v>30</v>
      </c>
      <c r="D11" s="3" t="s">
        <v>31</v>
      </c>
      <c r="E11" s="4">
        <v>19000000</v>
      </c>
      <c r="F11" s="4">
        <f>SUM(115198730+382144+14500)</f>
        <v>115595374</v>
      </c>
      <c r="G11" s="11">
        <v>46</v>
      </c>
      <c r="H11" s="11">
        <v>0</v>
      </c>
      <c r="I11" s="11" t="s">
        <v>18</v>
      </c>
      <c r="J11" s="12" t="s">
        <v>18</v>
      </c>
      <c r="K11" s="11">
        <v>0</v>
      </c>
      <c r="L11" s="12" t="s">
        <v>18</v>
      </c>
      <c r="M11" s="8" t="s">
        <v>18</v>
      </c>
      <c r="N11" s="13" t="s">
        <v>18</v>
      </c>
      <c r="O11" s="13" t="s">
        <v>18</v>
      </c>
      <c r="P11" s="6">
        <v>40544</v>
      </c>
    </row>
    <row r="12" spans="1:16" x14ac:dyDescent="0.25">
      <c r="A12" s="1" t="s">
        <v>11</v>
      </c>
      <c r="B12" s="1" t="s">
        <v>32</v>
      </c>
      <c r="C12" s="3" t="s">
        <v>33</v>
      </c>
      <c r="D12" s="3" t="s">
        <v>31</v>
      </c>
      <c r="E12" s="5">
        <v>0</v>
      </c>
      <c r="F12" s="5">
        <v>0</v>
      </c>
      <c r="G12" s="11">
        <v>0</v>
      </c>
      <c r="H12" s="11">
        <v>3</v>
      </c>
      <c r="I12" s="11">
        <v>6</v>
      </c>
      <c r="J12" s="11">
        <v>0</v>
      </c>
      <c r="K12" s="11">
        <v>3</v>
      </c>
      <c r="L12" s="12">
        <f t="shared" si="0"/>
        <v>3</v>
      </c>
      <c r="M12" s="8">
        <v>1295</v>
      </c>
      <c r="N12" s="11" t="s">
        <v>18</v>
      </c>
      <c r="O12" s="11" t="s">
        <v>18</v>
      </c>
      <c r="P12" s="10">
        <v>37622</v>
      </c>
    </row>
    <row r="13" spans="1:16" x14ac:dyDescent="0.25">
      <c r="A13" s="1" t="s">
        <v>11</v>
      </c>
      <c r="B13" s="1" t="s">
        <v>34</v>
      </c>
      <c r="C13" s="3" t="s">
        <v>30</v>
      </c>
      <c r="D13" s="3" t="s">
        <v>31</v>
      </c>
      <c r="E13" s="4">
        <v>19000000</v>
      </c>
      <c r="F13" s="5">
        <v>0</v>
      </c>
      <c r="G13" s="11">
        <v>46</v>
      </c>
      <c r="H13" s="11">
        <v>0</v>
      </c>
      <c r="I13" s="11">
        <v>0</v>
      </c>
      <c r="J13" s="11">
        <v>0</v>
      </c>
      <c r="K13" s="11">
        <v>0</v>
      </c>
      <c r="L13" s="12">
        <v>0</v>
      </c>
      <c r="M13" s="8">
        <v>0</v>
      </c>
      <c r="N13" s="11" t="s">
        <v>18</v>
      </c>
      <c r="O13" s="11" t="s">
        <v>18</v>
      </c>
      <c r="P13" s="10"/>
    </row>
    <row r="14" spans="1:16" ht="17.25" x14ac:dyDescent="0.25">
      <c r="A14" s="1" t="s">
        <v>11</v>
      </c>
      <c r="B14" s="1" t="s">
        <v>53</v>
      </c>
      <c r="C14" s="3" t="s">
        <v>35</v>
      </c>
      <c r="D14" s="3" t="s">
        <v>36</v>
      </c>
      <c r="E14" s="4">
        <v>36000000</v>
      </c>
      <c r="F14" s="4">
        <f>SUM(715112+5954975+11,705,153+17,268,869)</f>
        <v>6672110</v>
      </c>
      <c r="G14" s="11">
        <v>0</v>
      </c>
      <c r="H14" s="11">
        <v>50</v>
      </c>
      <c r="I14" s="11">
        <v>678</v>
      </c>
      <c r="J14" s="11">
        <v>3</v>
      </c>
      <c r="K14" s="11">
        <v>605</v>
      </c>
      <c r="L14" s="12">
        <f t="shared" si="0"/>
        <v>70</v>
      </c>
      <c r="M14" s="8">
        <v>867</v>
      </c>
      <c r="N14" s="11" t="s">
        <v>18</v>
      </c>
      <c r="O14" s="11" t="s">
        <v>18</v>
      </c>
      <c r="P14" s="10">
        <v>44197</v>
      </c>
    </row>
    <row r="15" spans="1:16" ht="45" x14ac:dyDescent="0.25">
      <c r="A15" s="1" t="s">
        <v>11</v>
      </c>
      <c r="B15" s="1" t="s">
        <v>49</v>
      </c>
      <c r="C15" s="3" t="s">
        <v>33</v>
      </c>
      <c r="D15" s="3" t="s">
        <v>31</v>
      </c>
      <c r="E15" s="4">
        <v>5000000</v>
      </c>
      <c r="F15" s="4">
        <v>47386338</v>
      </c>
      <c r="G15" s="1" t="s">
        <v>37</v>
      </c>
      <c r="H15" s="1" t="s">
        <v>37</v>
      </c>
      <c r="I15" s="1" t="s">
        <v>37</v>
      </c>
      <c r="J15" s="1" t="s">
        <v>37</v>
      </c>
      <c r="K15" s="1" t="s">
        <v>37</v>
      </c>
      <c r="L15" s="1" t="s">
        <v>37</v>
      </c>
      <c r="M15" s="1" t="s">
        <v>37</v>
      </c>
      <c r="N15" s="1" t="s">
        <v>37</v>
      </c>
      <c r="O15" s="1" t="s">
        <v>37</v>
      </c>
      <c r="P15" s="10">
        <v>42370</v>
      </c>
    </row>
  </sheetData>
  <printOptions horizontalCentered="1"/>
  <pageMargins left="0.5" right="0.5" top="0.75" bottom="0.75" header="0.3" footer="0.3"/>
  <pageSetup scale="4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MSFs</vt:lpstr>
      <vt:lpstr>MSFs!Print_Area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2023-07-05T19:38:07Z</dcterms:created>
  <dcterms:modified xsi:type="dcterms:W3CDTF">2024-08-15T13:59:37Z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2024-08-15T13:59:17Z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03fe1dcb-78f0-49ec-ae8c-d9795f7bb1af</vt:lpwstr>
  </property>
  <property fmtid="{D5CDD505-2E9C-101B-9397-08002B2CF9AE}" pid="8" name="MSIP_Label_3a2fed65-62e7-46ea-af74-187e0c17143a_ContentBits">
    <vt:lpwstr>0</vt:lpwstr>
  </property>
</Properties>
</file>